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787" windowHeight="13987"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<sst xmlns="http://schemas.openxmlformats.org/spreadsheetml/2006/main" count="47" uniqueCount="40">
  <si>
    <t>Pension Adjustment Calculation for a 12 Month and Casual Employees</t>
  </si>
  <si>
    <t>Inputs</t>
  </si>
  <si>
    <t>Name:</t>
  </si>
  <si>
    <t>Enter information in the highlighted boxes only. Instructions:</t>
  </si>
  <si>
    <t>Year</t>
  </si>
  <si>
    <t>YMPE</t>
  </si>
  <si>
    <t>Hired before January 1, 1993? (N or Y)</t>
  </si>
  <si>
    <t>N</t>
  </si>
  <si>
    <t>If member was hired before January 1, 1993, enter Y; if member was hired after December 31, 1992, enter N.</t>
  </si>
  <si>
    <t>Maximum PA</t>
  </si>
  <si>
    <t>Start Date for current year</t>
  </si>
  <si>
    <t>If member is a new employee, enter employee's enrolment date.  If member is returning from leave or layoff, enter the date they returned to work in the current year.</t>
  </si>
  <si>
    <t>Days in year</t>
  </si>
  <si>
    <t xml:space="preserve"> </t>
  </si>
  <si>
    <t>End Date for current year</t>
  </si>
  <si>
    <t>If the member terminated or is on leave or layoff at year end, enter the termination date or leave or layoff date.</t>
  </si>
  <si>
    <t>Salary Equivalent Amount - General</t>
  </si>
  <si>
    <t>Salary Equivalent Amount - Emergency</t>
  </si>
  <si>
    <t>General or Emergency Member? (G or E)</t>
  </si>
  <si>
    <t>G</t>
  </si>
  <si>
    <t>Enter G if the member is a General Member; Enter E if the member is an Emergency Member.</t>
  </si>
  <si>
    <t>Max Service - Calendar</t>
  </si>
  <si>
    <t>Max Service - Hours</t>
  </si>
  <si>
    <t>Potential Hours Per day</t>
  </si>
  <si>
    <t>Potential Hours in year</t>
  </si>
  <si>
    <t>Actual Hours Worked during Year</t>
  </si>
  <si>
    <t>Enter number of pensionable hours for which member was paid during year.</t>
  </si>
  <si>
    <t>Actual Pensionable Salary for Year</t>
  </si>
  <si>
    <t>Enter member's pensionable salary for year.</t>
  </si>
  <si>
    <t>Annualized Salary</t>
  </si>
  <si>
    <t>This calculates the annualized salary for the member.</t>
  </si>
  <si>
    <t xml:space="preserve">Accrual Rate </t>
  </si>
  <si>
    <t>This is the accrual rate based on whether the member is a General member or designated Emergency member.</t>
  </si>
  <si>
    <t>Pensionable Service for Year</t>
  </si>
  <si>
    <t>This is the calculated pensionable service for the year based on the hours paid divided by the potential hours for the year.</t>
  </si>
  <si>
    <t>Benefit Earned</t>
  </si>
  <si>
    <t>This is the Benefit Earned for the member</t>
  </si>
  <si>
    <t>Pension Adjustment</t>
  </si>
  <si>
    <t>This is the Pension Adjustment to report for the member.</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</si>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</sst>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dd\-mmm\-yyyy"/>
    <numFmt numFmtId="167" formatCode="_(* #,##0.0_);_(* \(#,##0.0\);_(* &quot;-&quot;??_);_(@_)"/>
    <numFmt numFmtId="168" formatCode="_(* #,##0.0000_);_(* \(#,##0.0000\);_(* &quot;-&quot;??_);_(@_)"/>
  </numFmts>
  <fonts count="41">
    <font>
      <sz val="11"/>
      <color theme="1"/>
      <name val="Calibri"/>
      <family val="2"/>
    </font>
    <font>
      <sz val="11"/>
      <color indexed="8"/>
      <name val="Calibri"/>
      <family val="2"/>
    </font>
    <font>
      <sz val="11"/>
      <color indexed="10"/>
      <name val="Calibri"/>
      <family val="2"/>
    </font>
    <font>
      <sz val="10"/>
      <color indexed="8"/>
      <name val="Arial"/>
      <family val="2"/>
    </font>
    <font>
      <b/>
      <sz val="14"/>
      <name val="Calibri"/>
      <family val="2"/>
    </font>
    <font>
      <b/>
      <sz val="11"/>
      <name val="Calibri"/>
      <family val="2"/>
    </font>
    <font>
      <sz val="12"/>
      <name val="Times New Roman"/>
      <family val="1"/>
    </font>
    <font>
      <sz val="11"/>
      <name val="Calibri"/>
      <family val="2"/>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Font="1" applyAlignment="1">
      <alignment/>
    </xf>
    <xf numFmtId="0" fontId="4" fillId="0" borderId="0" xfId="56" applyFont="1">
      <alignment/>
      <protection/>
    </xf>
    <xf numFmtId="0" fontId="5" fillId="0" borderId="0" xfId="56" applyFont="1">
      <alignment/>
      <protection/>
    </xf>
    <xf numFmtId="0" fontId="7" fillId="0" borderId="0" xfId="57" applyFont="1" applyAlignment="1">
      <alignment wrapText="1"/>
      <protection/>
    </xf>
    <xf numFmtId="0" fontId="5" fillId="0" borderId="0" xfId="57" applyFont="1">
      <alignment/>
      <protection/>
    </xf>
    <xf numFmtId="0" fontId="5" fillId="0" borderId="0" xfId="57" applyFont="1" applyAlignment="1">
      <alignment horizontal="left"/>
      <protection/>
    </xf>
    <xf numFmtId="0" fontId="8" fillId="0" borderId="0" xfId="57" applyFont="1" applyAlignment="1">
      <alignment wrapText="1"/>
      <protection/>
    </xf>
    <xf numFmtId="0" fontId="5" fillId="0" borderId="0" xfId="57" applyFont="1" applyAlignment="1">
      <alignment wrapText="1"/>
      <protection/>
    </xf>
    <xf numFmtId="165" fontId="7" fillId="0" borderId="0" xfId="44" applyNumberFormat="1" applyFont="1" applyFill="1" applyAlignment="1">
      <alignment wrapText="1"/>
    </xf>
    <xf numFmtId="0" fontId="2" fillId="0" borderId="0" xfId="57" applyFont="1" applyAlignment="1">
      <alignment wrapText="1"/>
      <protection/>
    </xf>
    <xf numFmtId="0" fontId="7" fillId="0" borderId="10" xfId="57" applyFont="1" applyBorder="1" applyAlignment="1">
      <alignment wrapText="1"/>
      <protection/>
    </xf>
    <xf numFmtId="164" fontId="7" fillId="0" borderId="0" xfId="44" applyFont="1" applyFill="1" applyAlignment="1">
      <alignment wrapText="1"/>
    </xf>
    <xf numFmtId="2" fontId="7" fillId="0" borderId="10" xfId="57" applyNumberFormat="1" applyFont="1" applyBorder="1" applyAlignment="1">
      <alignment wrapText="1"/>
      <protection/>
    </xf>
    <xf numFmtId="0" fontId="7" fillId="0" borderId="0" xfId="57" applyFont="1" applyAlignment="1">
      <alignment horizontal="left" wrapText="1"/>
      <protection/>
    </xf>
    <xf numFmtId="2" fontId="7" fillId="0" borderId="0" xfId="57" applyNumberFormat="1" applyFont="1" applyAlignment="1">
      <alignment wrapText="1"/>
      <protection/>
    </xf>
    <xf numFmtId="0" fontId="7" fillId="0" borderId="0" xfId="57" applyFont="1">
      <alignment/>
      <protection/>
    </xf>
    <xf numFmtId="0" fontId="7" fillId="0" borderId="0" xfId="57" applyFont="1" applyAlignment="1">
      <alignment horizontal="center" wrapText="1"/>
      <protection/>
    </xf>
    <xf numFmtId="165" fontId="7" fillId="0" borderId="0" xfId="57" applyNumberFormat="1" applyFont="1" applyAlignment="1">
      <alignment wrapText="1"/>
      <protection/>
    </xf>
    <xf numFmtId="164" fontId="7" fillId="0" borderId="0" xfId="44" applyFont="1" applyFill="1" applyBorder="1" applyAlignment="1">
      <alignment wrapText="1"/>
    </xf>
    <xf numFmtId="165" fontId="7" fillId="0" borderId="0" xfId="44" applyNumberFormat="1" applyFont="1" applyAlignment="1">
      <alignment/>
    </xf>
    <xf numFmtId="164" fontId="7" fillId="0" borderId="0" xfId="44" applyFont="1" applyAlignment="1">
      <alignment wrapText="1"/>
    </xf>
    <xf numFmtId="167" fontId="7" fillId="0" borderId="0" xfId="44" applyNumberFormat="1" applyFont="1" applyAlignment="1">
      <alignment horizontal="right" wrapText="1"/>
    </xf>
    <xf numFmtId="0" fontId="40" fillId="0" borderId="0" xfId="57" applyFont="1" applyAlignment="1">
      <alignment wrapText="1"/>
      <protection/>
    </xf>
    <xf numFmtId="168" fontId="7" fillId="0" borderId="0" xfId="44" applyNumberFormat="1" applyFont="1" applyAlignment="1">
      <alignment wrapText="1"/>
    </xf>
    <xf numFmtId="164" fontId="5" fillId="0" borderId="11" xfId="44" applyFont="1" applyBorder="1" applyAlignment="1">
      <alignment wrapText="1"/>
    </xf>
    <xf numFmtId="15" fontId="7" fillId="0" borderId="0" xfId="57" applyNumberFormat="1" applyFont="1" applyAlignment="1">
      <alignment wrapText="1"/>
      <protection/>
    </xf>
    <xf numFmtId="0" fontId="7" fillId="32" borderId="10" xfId="57" applyFont="1" applyFill="1" applyBorder="1" applyAlignment="1" applyProtection="1">
      <alignment horizontal="right" wrapText="1"/>
      <protection locked="0"/>
    </xf>
    <xf numFmtId="15" fontId="7" fillId="32" borderId="10" xfId="57" applyNumberFormat="1" applyFont="1" applyFill="1" applyBorder="1" applyAlignment="1" applyProtection="1">
      <alignment horizontal="center" wrapText="1"/>
      <protection locked="0"/>
    </xf>
    <xf numFmtId="166" fontId="7" fillId="32" borderId="10" xfId="57" applyNumberFormat="1" applyFont="1" applyFill="1" applyBorder="1" applyAlignment="1" applyProtection="1">
      <alignment wrapText="1"/>
      <protection locked="0"/>
    </xf>
    <xf numFmtId="0" fontId="7" fillId="32" borderId="10" xfId="57" applyFont="1" applyFill="1" applyBorder="1" applyAlignment="1" applyProtection="1">
      <alignment horizontal="center" wrapText="1"/>
      <protection locked="0"/>
    </xf>
    <xf numFmtId="165" fontId="7" fillId="32" borderId="10" xfId="44" applyNumberFormat="1" applyFont="1" applyFill="1" applyBorder="1" applyAlignment="1" applyProtection="1">
      <alignment wrapText="1"/>
      <protection locked="0"/>
    </xf>
    <xf numFmtId="164" fontId="7" fillId="32" borderId="10" xfId="44" applyFont="1" applyFill="1" applyBorder="1" applyAlignment="1" applyProtection="1">
      <alignment wrapText="1"/>
      <protection locked="0"/>
    </xf>
    <xf numFmtId="0" fontId="7" fillId="0" borderId="0" xfId="57" applyFont="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5"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Pension%20Programs\MEPP\Reporting\Year%20End\2023\PA%20Calculators\2023%20PA%20Calculations%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YMPE and CRA Max's"/>
      <sheetName val="Equivalent Salaries"/>
      <sheetName val="Max Sal and PA Current Year"/>
      <sheetName val="Max Sal and PA Next Year"/>
      <sheetName val="PA Emerg At or Over"/>
      <sheetName val="PA Emerg Below"/>
      <sheetName val="PA General At or Over"/>
      <sheetName val="PA General Below"/>
      <sheetName val="PAs 10 Month EEs"/>
      <sheetName val="PAs 12 Month EEs"/>
      <sheetName val="PA 10 Month EE"/>
      <sheetName val="PA 12 Month EE"/>
      <sheetName val="PA Seasonal EE"/>
    </sheetNames>
    <sheetDataSet>
      <sheetData sheetId="0">
        <row r="5">
          <cell r="C5">
            <v>2023</v>
          </cell>
        </row>
        <row r="7">
          <cell r="C7">
            <v>0.015</v>
          </cell>
        </row>
        <row r="8">
          <cell r="C8">
            <v>0.017</v>
          </cell>
        </row>
      </sheetData>
      <sheetData sheetId="1">
        <row r="3">
          <cell r="A3">
            <v>2021</v>
          </cell>
          <cell r="B3">
            <v>3245.56</v>
          </cell>
          <cell r="C3">
            <v>29210</v>
          </cell>
          <cell r="D3">
            <v>61600</v>
          </cell>
        </row>
        <row r="4">
          <cell r="A4">
            <v>2022</v>
          </cell>
          <cell r="B4">
            <v>3420</v>
          </cell>
          <cell r="C4">
            <v>30780</v>
          </cell>
          <cell r="D4">
            <v>64900</v>
          </cell>
        </row>
        <row r="5">
          <cell r="A5">
            <v>2023</v>
          </cell>
          <cell r="B5">
            <v>3506.67</v>
          </cell>
          <cell r="C5">
            <v>31560</v>
          </cell>
          <cell r="D5">
            <v>66600</v>
          </cell>
        </row>
        <row r="6">
          <cell r="A6">
            <v>2024</v>
          </cell>
          <cell r="B6">
            <v>3610</v>
          </cell>
          <cell r="C6">
            <v>32490</v>
          </cell>
          <cell r="D6">
            <v>68500</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sheetData>
      <sheetData sheetId="2">
        <row r="13">
          <cell r="B13">
            <v>93239.99999999999</v>
          </cell>
        </row>
        <row r="14">
          <cell r="B14">
            <v>155400.00000000006</v>
          </cell>
        </row>
      </sheetData>
      <sheetData sheetId="3">
        <row r="26">
          <cell r="B26">
            <v>30960.03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zoomScalePageLayoutView="0" workbookViewId="0" topLeftCell="A1">
      <selection activeCell="B15" activeCellId="6" sqref="B3 B5 B6 B7 B9 B14 B15"/>
    </sheetView>
  </sheetViews>
  <sheetFormatPr defaultColWidth="10.28125" defaultRowHeight="15"/>
  <cols>
    <col min="1" max="1" width="45.421875" style="3" customWidth="1"/>
    <col min="2" max="2" width="43.8515625" style="3" customWidth="1"/>
    <col min="3" max="3" width="26.00390625" style="3" customWidth="1"/>
    <col min="4" max="4" width="70.7109375" style="3" customWidth="1"/>
    <col min="5" max="5" width="12.00390625" style="3" hidden="1" customWidth="1"/>
    <col min="6" max="6" width="20.7109375" style="3" hidden="1" customWidth="1"/>
    <col min="7" max="7" width="15.00390625" style="3" hidden="1" customWidth="1"/>
    <col min="8" max="8" width="16.7109375" style="3" hidden="1" customWidth="1"/>
    <col min="9" max="9" width="0" style="3" hidden="1" customWidth="1"/>
    <col min="10" max="13" width="10.28125" style="3" customWidth="1"/>
    <col min="14" max="14" width="11.421875" style="3" customWidth="1"/>
    <col min="15" max="16384" width="10.28125" style="3" customWidth="1"/>
  </cols>
  <sheetData>
    <row r="1" spans="1:6" ht="18">
      <c r="A1" s="1" t="s">
        <v>0</v>
      </c>
      <c r="B1" s="2"/>
      <c r="C1" s="2"/>
      <c r="F1" s="4"/>
    </row>
    <row r="2" spans="1:7" ht="18.75" customHeight="1">
      <c r="A2" s="2"/>
      <c r="B2" s="2"/>
      <c r="C2" s="2"/>
      <c r="F2" s="5" t="s">
        <v>1</v>
      </c>
      <c r="G2" s="6"/>
    </row>
    <row r="3" spans="1:7" ht="14.25">
      <c r="A3" s="3" t="s">
        <v>2</v>
      </c>
      <c r="B3" s="26"/>
      <c r="D3" s="3" t="s">
        <v>3</v>
      </c>
      <c r="F3" s="3" t="s">
        <v>4</v>
      </c>
      <c r="G3" s="3">
        <f>+'[1]Instructions'!C5</f>
        <v>2023</v>
      </c>
    </row>
    <row r="4" spans="1:7" ht="14.25">
      <c r="A4" s="7"/>
      <c r="F4" s="3" t="s">
        <v>5</v>
      </c>
      <c r="G4" s="8">
        <f>+VLOOKUP(G3,'[1]YMPE and CRA Max''s'!A3:D22,4,FALSE)</f>
        <v>66600</v>
      </c>
    </row>
    <row r="5" spans="1:7" ht="28.5">
      <c r="A5" s="3" t="s">
        <v>6</v>
      </c>
      <c r="B5" s="27" t="s">
        <v>7</v>
      </c>
      <c r="C5" s="9" t="str">
        <f>IF(OR(B5="Y",B5="N")," ","Error, Must Enter Y or N")</f>
        <v> </v>
      </c>
      <c r="D5" s="10" t="s">
        <v>8</v>
      </c>
      <c r="F5" s="3" t="s">
        <v>9</v>
      </c>
      <c r="G5" s="11">
        <f>+'[1]Max Sal and PA Current Year'!B26</f>
        <v>30960.03</v>
      </c>
    </row>
    <row r="6" spans="1:8" ht="28.5">
      <c r="A6" s="3" t="s">
        <v>10</v>
      </c>
      <c r="B6" s="28">
        <f>DATE('[1]Instructions'!C5,1,1)</f>
        <v>44927</v>
      </c>
      <c r="C6" s="9" t="str">
        <f>IF(B6&lt;DATE(G3,1,1),"Error, Must be &gt; or = January 1, "&amp;G3," ")</f>
        <v> </v>
      </c>
      <c r="D6" s="10" t="s">
        <v>11</v>
      </c>
      <c r="F6" s="3" t="s">
        <v>12</v>
      </c>
      <c r="G6" s="3">
        <v>365</v>
      </c>
      <c r="H6" s="3" t="s">
        <v>13</v>
      </c>
    </row>
    <row r="7" spans="1:7" ht="28.5">
      <c r="A7" s="3" t="s">
        <v>14</v>
      </c>
      <c r="B7" s="28">
        <f>DATE('[1]Instructions'!C5,12,31)</f>
        <v>45291</v>
      </c>
      <c r="C7" s="9" t="str">
        <f>IF(B7&lt;B6,"Error, End Date Must be after Start Date",IF(B7&gt;DATE(G3,12,31),"Error, End Date Must be &lt; or = Dec 31, "&amp;G3," "))</f>
        <v> </v>
      </c>
      <c r="D7" s="12" t="s">
        <v>15</v>
      </c>
      <c r="F7" s="13" t="s">
        <v>16</v>
      </c>
      <c r="G7" s="11">
        <f>+'[1]Equivalent Salaries'!B13</f>
        <v>93239.99999999999</v>
      </c>
    </row>
    <row r="8" spans="6:8" ht="28.5">
      <c r="F8" s="13" t="s">
        <v>17</v>
      </c>
      <c r="G8" s="11">
        <f>+'[1]Equivalent Salaries'!B14</f>
        <v>155400.00000000006</v>
      </c>
      <c r="H8" s="11"/>
    </row>
    <row r="9" spans="1:9" ht="28.5">
      <c r="A9" s="3" t="s">
        <v>18</v>
      </c>
      <c r="B9" s="29" t="s">
        <v>19</v>
      </c>
      <c r="C9" s="9" t="str">
        <f>IF(OR(B9="G",B9="E")," ","Error, Must Enter G or E")</f>
        <v> </v>
      </c>
      <c r="D9" s="10" t="s">
        <v>20</v>
      </c>
      <c r="E9" s="14"/>
      <c r="F9" s="14" t="s">
        <v>21</v>
      </c>
      <c r="G9" s="3">
        <f>IF(H9/G6&gt;1,1,(H9/G6))</f>
        <v>1</v>
      </c>
      <c r="H9" s="14">
        <f>(+B7-B6+1)</f>
        <v>365</v>
      </c>
      <c r="I9" s="15"/>
    </row>
    <row r="10" spans="2:7" ht="14.25">
      <c r="B10" s="16"/>
      <c r="C10" s="9"/>
      <c r="E10" s="14"/>
      <c r="F10" s="14" t="s">
        <v>22</v>
      </c>
      <c r="G10" s="17">
        <f>+B14/B12</f>
        <v>0</v>
      </c>
    </row>
    <row r="11" spans="1:10" ht="14.25">
      <c r="A11" s="3" t="s">
        <v>23</v>
      </c>
      <c r="B11" s="18">
        <v>6</v>
      </c>
      <c r="C11" s="9" t="str">
        <f>IF(B11=0," ",IF(B11&gt;6,"Error, Hours Per Day to High",IF(B11&lt;6,"Hours Per Day to Low"," ")))</f>
        <v> </v>
      </c>
      <c r="J11" s="15"/>
    </row>
    <row r="12" spans="1:2" ht="14.25">
      <c r="A12" s="3" t="s">
        <v>24</v>
      </c>
      <c r="B12" s="19">
        <f>IF(B11=6,1560,(B11*5*52))</f>
        <v>1560</v>
      </c>
    </row>
    <row r="13" ht="14.25">
      <c r="B13" s="8"/>
    </row>
    <row r="14" spans="1:4" ht="14.25">
      <c r="A14" s="3" t="s">
        <v>25</v>
      </c>
      <c r="B14" s="30"/>
      <c r="C14" s="9"/>
      <c r="D14" s="10" t="s">
        <v>26</v>
      </c>
    </row>
    <row r="15" spans="1:4" ht="14.25">
      <c r="A15" s="3" t="s">
        <v>27</v>
      </c>
      <c r="B15" s="31"/>
      <c r="C15" s="9"/>
      <c r="D15" s="10" t="s">
        <v>28</v>
      </c>
    </row>
    <row r="16" spans="1:4" ht="14.25">
      <c r="A16" s="3" t="s">
        <v>29</v>
      </c>
      <c r="B16" s="20">
        <f>IF(OR(B15=0,B19=0),0,+B15/B19)</f>
        <v>0</v>
      </c>
      <c r="C16" s="9" t="str">
        <f>IF(B16&gt;200000,"Warning, High Salary"," ")</f>
        <v> </v>
      </c>
      <c r="D16" s="10" t="s">
        <v>30</v>
      </c>
    </row>
    <row r="18" spans="1:4" ht="28.5">
      <c r="A18" s="3" t="s">
        <v>31</v>
      </c>
      <c r="B18" s="21">
        <f>IF(AND($B$5="Y",$B$9="E",$B$16&gt;$G$8),"1.3 &amp; 2",IF(AND($B$5="Y",$B$9="G",$B$16&gt;$G$7),"1.3 &amp; 2",IF(B9="G",'[1]Instructions'!C7*100,'[1]Instructions'!C8*100)))</f>
        <v>1.5</v>
      </c>
      <c r="C18" s="22" t="s">
        <v>13</v>
      </c>
      <c r="D18" s="10" t="s">
        <v>32</v>
      </c>
    </row>
    <row r="19" spans="1:4" ht="28.5">
      <c r="A19" s="3" t="s">
        <v>33</v>
      </c>
      <c r="B19" s="23">
        <f>IF(OR(B14=0,B12=0),0,MIN(G9:G10))</f>
        <v>0</v>
      </c>
      <c r="C19" s="3" t="s">
        <v>13</v>
      </c>
      <c r="D19" s="10" t="s">
        <v>34</v>
      </c>
    </row>
    <row r="21" spans="1:4" ht="14.25" thickBot="1">
      <c r="A21" s="3" t="s">
        <v>35</v>
      </c>
      <c r="B21" s="20">
        <f>IF(B5="Y",(MAX((0.013*G4*B19+(0.02*(B16-G4)*B19)),(IF(B9="E",('[1]Instructions'!C8*B16*B19),('[1]Instructions'!C7*B16*B19))))),(IF(B9="E",('[1]Instructions'!C8*B16*B19),('[1]Instructions'!C7*B16*B19))))</f>
        <v>0</v>
      </c>
      <c r="D21" s="10" t="s">
        <v>36</v>
      </c>
    </row>
    <row r="22" spans="1:16" ht="14.25" thickBot="1">
      <c r="A22" s="3" t="s">
        <v>37</v>
      </c>
      <c r="B22" s="24">
        <f>IF(ROUND(MIN((+(B21*9)-(600*B19)),G5),0)&lt;0,0,ROUND(MIN((+(B21*9)-(600*B19)),G5),0))</f>
        <v>0</v>
      </c>
      <c r="D22" s="10" t="s">
        <v>38</v>
      </c>
      <c r="O22" s="3" t="s">
        <v>13</v>
      </c>
      <c r="P22" s="3" t="s">
        <v>13</v>
      </c>
    </row>
    <row r="23" spans="14:16" ht="14.25">
      <c r="N23" s="25" t="s">
        <v>13</v>
      </c>
      <c r="O23" s="3" t="s">
        <v>13</v>
      </c>
      <c r="P23" s="3" t="s">
        <v>13</v>
      </c>
    </row>
    <row r="25" spans="1:4" ht="30" customHeight="1">
      <c r="A25" s="32" t="s">
        <v>39</v>
      </c>
      <c r="B25" s="32"/>
      <c r="C25" s="32"/>
      <c r="D25" s="32"/>
    </row>
    <row r="27" ht="46.5" customHeight="1"/>
  </sheetData>
  <sheetProtection sheet="1" objects="1" scenarios="1" selectLockedCells="1"/>
  <mergeCells count="1">
    <mergeCell ref="A25:D2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Employees Benefits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Steve PEBA</dc:creator>
  <cp:keywords/>
  <dc:description/>
  <cp:lastModifiedBy>Green, Steve PEBA</cp:lastModifiedBy>
  <dcterms:created xsi:type="dcterms:W3CDTF">2023-11-23T13:47:49Z</dcterms:created>
  <dcterms:modified xsi:type="dcterms:W3CDTF">2023-11-23T13:53:19Z</dcterms:modified>
  <cp:category/>
  <cp:version/>
  <cp:contentType/>
  <cp:contentStatus/>
</cp:coreProperties>
</file>